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DANIELA\CRAS-COZINHA\LICITACAO-BANHEIROS-PRACA,\"/>
    </mc:Choice>
  </mc:AlternateContent>
  <bookViews>
    <workbookView xWindow="0" yWindow="0" windowWidth="28800" windowHeight="12300" activeTab="1"/>
  </bookViews>
  <sheets>
    <sheet name="Planilha1 (2)" sheetId="3" r:id="rId1"/>
    <sheet name="Planilha1" sheetId="1" r:id="rId2"/>
    <sheet name="Planilha2" sheetId="2" r:id="rId3"/>
  </sheets>
  <definedNames>
    <definedName name="_xlnm.Print_Area" localSheetId="1">Planilha1!$A$1:$F$139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1" i="1" l="1"/>
  <c r="C52" i="1"/>
  <c r="C65" i="1"/>
  <c r="C46" i="1"/>
  <c r="C45" i="1"/>
  <c r="C44" i="1"/>
  <c r="C31" i="1"/>
  <c r="C51" i="1"/>
  <c r="C63" i="1" l="1"/>
  <c r="C64" i="1" s="1"/>
  <c r="C66" i="1" s="1"/>
  <c r="E51" i="1"/>
  <c r="C34" i="1"/>
  <c r="C37" i="1"/>
  <c r="B104" i="1" l="1"/>
  <c r="C101" i="1"/>
  <c r="C98" i="1"/>
  <c r="C96" i="1"/>
  <c r="C86" i="1"/>
  <c r="C79" i="1"/>
  <c r="C83" i="1"/>
  <c r="C81" i="3" l="1"/>
  <c r="C79" i="3"/>
  <c r="C78" i="3"/>
  <c r="C77" i="3"/>
  <c r="E75" i="3"/>
  <c r="C75" i="3"/>
  <c r="C69" i="3"/>
  <c r="C67" i="3"/>
  <c r="E66" i="3"/>
  <c r="C65" i="3"/>
  <c r="C63" i="3"/>
  <c r="C58" i="3"/>
  <c r="E56" i="3"/>
  <c r="C56" i="3"/>
  <c r="C54" i="3"/>
  <c r="C49" i="3"/>
  <c r="C47" i="3"/>
  <c r="C45" i="3"/>
  <c r="C43" i="3"/>
  <c r="E46" i="3" s="1"/>
  <c r="C39" i="3"/>
  <c r="C37" i="3"/>
  <c r="C35" i="3"/>
  <c r="C33" i="3"/>
  <c r="E36" i="3" s="1"/>
  <c r="C18" i="3"/>
  <c r="C16" i="3"/>
  <c r="C14" i="3"/>
  <c r="C13" i="3"/>
  <c r="C12" i="3"/>
  <c r="D15" i="2" l="1"/>
  <c r="C43" i="1" l="1"/>
  <c r="C92" i="1"/>
  <c r="C90" i="1"/>
  <c r="C116" i="1" l="1"/>
  <c r="C113" i="1"/>
  <c r="C41" i="1"/>
  <c r="E44" i="1" s="1"/>
  <c r="C82" i="1"/>
  <c r="C17" i="1"/>
  <c r="C110" i="1"/>
  <c r="C77" i="1"/>
  <c r="E78" i="1" s="1"/>
  <c r="C13" i="1"/>
  <c r="C12" i="1"/>
  <c r="C11" i="1"/>
  <c r="C15" i="1"/>
</calcChain>
</file>

<file path=xl/sharedStrings.xml><?xml version="1.0" encoding="utf-8"?>
<sst xmlns="http://schemas.openxmlformats.org/spreadsheetml/2006/main" count="253" uniqueCount="125">
  <si>
    <t>MEMORIA DE CALCULO</t>
  </si>
  <si>
    <t>LOCACAO CONVENCIONAL</t>
  </si>
  <si>
    <t>Gabarito de tabuas corridas</t>
  </si>
  <si>
    <t>Demolições</t>
  </si>
  <si>
    <t xml:space="preserve">retirada de louças sanitarias, </t>
  </si>
  <si>
    <t xml:space="preserve">demolição de paredes existentes = perimetro das alvenarias x altura x espessura </t>
  </si>
  <si>
    <t xml:space="preserve"> 5,70+5,70+6,40 x 0,15 x 0,40   </t>
  </si>
  <si>
    <t>m³</t>
  </si>
  <si>
    <t xml:space="preserve">(3,55 +5,55+1,00+3,00+1,00 )x3,00 x 0,18 = </t>
  </si>
  <si>
    <t>demolição de piso com martelete hidraulico = perimetro x altura do piso pela largura - rendimento de 1 m³ x hora</t>
  </si>
  <si>
    <t xml:space="preserve"> = 12 horas </t>
  </si>
  <si>
    <t>retirada de entulho - volume de entulho / por 18m³ de cada conteiner de entulho.</t>
  </si>
  <si>
    <t>2.1</t>
  </si>
  <si>
    <t>2.2</t>
  </si>
  <si>
    <t>2.3</t>
  </si>
  <si>
    <t>2.4</t>
  </si>
  <si>
    <t xml:space="preserve">retirada do telhado externo existente com reaproveitamento com retirada de tesouras metalicas </t>
  </si>
  <si>
    <t>3 tesouras e 60 m² de talhado e respectivos caibros metalicos</t>
  </si>
  <si>
    <t>8 portas internas semi ocas</t>
  </si>
  <si>
    <t xml:space="preserve">vao da porta acesso a despensa 0,90x 2,10 x 0,18 = </t>
  </si>
  <si>
    <t xml:space="preserve">vao de porta de acesso ao CRAS 1,140x2,10x0,18 = </t>
  </si>
  <si>
    <t>.= 7,614 + 11,784 + 2,07 +2,49</t>
  </si>
  <si>
    <t>retirada de vasos, pias, mictorios, pia da cozinha, maquina de lavar, tanque</t>
  </si>
  <si>
    <t>Retirada de portas internas semi ocas portas existentes nos banheiros a reformar e despensa</t>
  </si>
  <si>
    <t>2.5</t>
  </si>
  <si>
    <t>2.6</t>
  </si>
  <si>
    <t>2.7</t>
  </si>
  <si>
    <t>Fundações</t>
  </si>
  <si>
    <t>3.1</t>
  </si>
  <si>
    <t>cozinha CHÁS</t>
  </si>
  <si>
    <t>banheiros publicos</t>
  </si>
  <si>
    <t>Preparação das valas m³</t>
  </si>
  <si>
    <t>cozinha cursos  - perimetro x largura x profundidade média</t>
  </si>
  <si>
    <t xml:space="preserve">.=1,10+6,40+6,95+5,70+5,70 x 0,40 x 0,10 = </t>
  </si>
  <si>
    <t>.4,15 + 1,15+ 4,10 + 4.10 x 0,40 x 0,10</t>
  </si>
  <si>
    <t>14,00+14,00+14+4,70x 5</t>
  </si>
  <si>
    <t>3.2</t>
  </si>
  <si>
    <t>Concreto ciclópico</t>
  </si>
  <si>
    <t>paredes banheiros reforma</t>
  </si>
  <si>
    <t xml:space="preserve">reforma banheiros = </t>
  </si>
  <si>
    <t>1,70+2,05+5,55+4,55+1,40+2,40+2,40 x 0,15+ x 0,40</t>
  </si>
  <si>
    <t>1,70+2,05+5,55+4,55+1,40+2,40+2,40 x 0,40x0,10</t>
  </si>
  <si>
    <t xml:space="preserve">.=1,10+6,40+6,95+5,70+5,70 x 0,40 x 0,40 = </t>
  </si>
  <si>
    <t>.4,15 + 1,15+ 4,10 + 4.10 x 0,40 x 0,40</t>
  </si>
  <si>
    <t xml:space="preserve">sapatas cozinha de chas </t>
  </si>
  <si>
    <t xml:space="preserve">0,50 x 0,50 x 0,3 x 4 </t>
  </si>
  <si>
    <t>14,00+14,00+14+4,70x 5 x 0,40x0,40</t>
  </si>
  <si>
    <t>1,70+2,05+5,55+4,55+1,40+2,40+2,40 x 0,40x0,40</t>
  </si>
  <si>
    <t>alvenaria de nivelamento</t>
  </si>
  <si>
    <t>cozinha cursos  - perimetro x altura média</t>
  </si>
  <si>
    <t>.=1,10+6,40+6,95+5,70+5,70 x 0,25</t>
  </si>
  <si>
    <t>.4,15 + 1,15+ 4,10 + 4.10 x 0,25</t>
  </si>
  <si>
    <t>14,00+14,00+14+4,70x 5x 0,35</t>
  </si>
  <si>
    <t>Cinta de amarração inferior e superior</t>
  </si>
  <si>
    <t>reforma banheiros /lavandeira - perimetro</t>
  </si>
  <si>
    <t>1,70+3,05+5,40+5,40+2,70</t>
  </si>
  <si>
    <t>ml</t>
  </si>
  <si>
    <t>cozinha cursos hall - perimetro</t>
  </si>
  <si>
    <t>1,10+6,40+6,95+5,70+5,70</t>
  </si>
  <si>
    <t>Cozinha Chas</t>
  </si>
  <si>
    <t>4,15+1,10+4,10+4,10</t>
  </si>
  <si>
    <t>banheiro publico</t>
  </si>
  <si>
    <t>14+14+14+5x5+6</t>
  </si>
  <si>
    <t xml:space="preserve">concreto armado  </t>
  </si>
  <si>
    <t xml:space="preserve">pilares e vigas </t>
  </si>
  <si>
    <t>pilares - 0,15 x 0,15 x 2,70 x 4</t>
  </si>
  <si>
    <t>viga baldrame 0,15x0,40 x (4,15+4,10+4,10+1,1)</t>
  </si>
  <si>
    <t>viga respaldo 0,15x0,30 x (4,15+4,10+4,10+1,1)</t>
  </si>
  <si>
    <t xml:space="preserve">laje pré moldada </t>
  </si>
  <si>
    <t>m²</t>
  </si>
  <si>
    <t xml:space="preserve">muro </t>
  </si>
  <si>
    <t>8,50+10+3</t>
  </si>
  <si>
    <t>portao 3,00 m</t>
  </si>
  <si>
    <t>viga de amarracao platibanda  (4,15+4,1)*2) *.0,15*0,15</t>
  </si>
  <si>
    <t>cozinha cursos</t>
  </si>
  <si>
    <t>COZINHA DE CHÁ</t>
  </si>
  <si>
    <t>ampliação de área de 17,00 m² para locação de cozinha de chás.</t>
  </si>
  <si>
    <t>A</t>
  </si>
  <si>
    <t>ESTRUTURA</t>
  </si>
  <si>
    <t>ALVENARIAS</t>
  </si>
  <si>
    <t xml:space="preserve">ABERTURAS </t>
  </si>
  <si>
    <t>REVESTIMENTO</t>
  </si>
  <si>
    <t>PISO</t>
  </si>
  <si>
    <t>INSTALACAO ELETRICA</t>
  </si>
  <si>
    <t>INSTALAÇÃO HIDROSSANITARIA</t>
  </si>
  <si>
    <t>COBERTURA</t>
  </si>
  <si>
    <t>PINTURA</t>
  </si>
  <si>
    <t>COZINHA DE CURSOS</t>
  </si>
  <si>
    <t>RETIRADA DO TELHADO EXISTENTE</t>
  </si>
  <si>
    <t>FUNDAÇÕES</t>
  </si>
  <si>
    <t>CASA DE CHÁ</t>
  </si>
  <si>
    <t>Alvenaria</t>
  </si>
  <si>
    <t xml:space="preserve">Vergas - contra vergas </t>
  </si>
  <si>
    <t>3,00 ml</t>
  </si>
  <si>
    <t xml:space="preserve"> 2 janelas de 1,50 metros porta 1,00</t>
  </si>
  <si>
    <t>4,00 ml</t>
  </si>
  <si>
    <t>contra verga janelas</t>
  </si>
  <si>
    <t>COZINHA DE CURSOS HALL E REFORMA BANHEIROS</t>
  </si>
  <si>
    <t>M³</t>
  </si>
  <si>
    <t>.=1,10+6,40+6,95+5,70+5,70 x 0,30</t>
  </si>
  <si>
    <t>BANHEIROS PUBLICOS</t>
  </si>
  <si>
    <t xml:space="preserve">Ciclopico </t>
  </si>
  <si>
    <t>Alvenaria de nivelamento</t>
  </si>
  <si>
    <t>Pilares amarracao ampliacação</t>
  </si>
  <si>
    <t>0,15 x 0,15 x 3 x 7</t>
  </si>
  <si>
    <t>VIGAS DE AMARRACAO</t>
  </si>
  <si>
    <t>PERIMETRO X 0,15X0,20</t>
  </si>
  <si>
    <t>ALVENARIA</t>
  </si>
  <si>
    <t>PERIMETRO X 2,80</t>
  </si>
  <si>
    <t>CERAMICA PAREDE</t>
  </si>
  <si>
    <t>.4,15 + 1,15+ 4,10 + 4.10 x 0,20</t>
  </si>
  <si>
    <t>Piso ceramico</t>
  </si>
  <si>
    <t xml:space="preserve">perimetroX H = (4,35+1,15+4,10+4,10 )x 2,60 = </t>
  </si>
  <si>
    <t xml:space="preserve">área 4,35 x 4,10 = 15,40 m² + 10% = </t>
  </si>
  <si>
    <t>Revestimento</t>
  </si>
  <si>
    <t>chapisco = alvenarias  x 2 + platibanda externa</t>
  </si>
  <si>
    <t>emboço</t>
  </si>
  <si>
    <t xml:space="preserve">reboco </t>
  </si>
  <si>
    <t>Reboco forro laje interno e abas</t>
  </si>
  <si>
    <t>Revestimento ceramico 4,05 +4,05+3,80+3,80 x 2,60+ 10%</t>
  </si>
  <si>
    <t>platibanda 9,55 x 1,10</t>
  </si>
  <si>
    <t>CAPA MURO</t>
  </si>
  <si>
    <t>PERIMETRO 5,35+5,35+ 5,30</t>
  </si>
  <si>
    <t>ML</t>
  </si>
  <si>
    <t>demolição de piso com martelete hidraulico = perimetro x altura do piso pela largura - rendimento de 1 m³ x 2/4hora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</si>
</sst>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5" xfId="0" applyBorder="1"/>
    <xf numFmtId="0" fontId="1" fillId="0" borderId="0" xfId="0" applyFont="1" applyBorder="1" applyAlignment="1">
      <alignment wrapText="1"/>
    </xf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10" workbookViewId="0">
      <selection activeCell="B42" sqref="B42"/>
    </sheetView>
  </sheetViews>
  <sheetFormatPr defaultRowHeight="15" x14ac:dyDescent="0.25"/>
  <cols>
    <col min="2" max="2" width="43.5703125" bestFit="1" customWidth="1"/>
  </cols>
  <sheetData>
    <row r="1" spans="1:5" x14ac:dyDescent="0.25">
      <c r="B1" t="s">
        <v>0</v>
      </c>
    </row>
    <row r="4" spans="1:5" x14ac:dyDescent="0.25">
      <c r="B4" t="s">
        <v>1</v>
      </c>
    </row>
    <row r="6" spans="1:5" x14ac:dyDescent="0.25">
      <c r="B6" t="s">
        <v>2</v>
      </c>
    </row>
    <row r="9" spans="1:5" x14ac:dyDescent="0.25">
      <c r="A9">
        <v>2</v>
      </c>
      <c r="B9" t="s">
        <v>3</v>
      </c>
    </row>
    <row r="11" spans="1:5" x14ac:dyDescent="0.25">
      <c r="A11" t="s">
        <v>12</v>
      </c>
      <c r="B11" t="s">
        <v>5</v>
      </c>
    </row>
    <row r="12" spans="1:5" x14ac:dyDescent="0.25">
      <c r="B12" t="s">
        <v>8</v>
      </c>
      <c r="C12">
        <f>(3.55 +5.55+1+3+1 )*3*0.18</f>
        <v>7.613999999999999</v>
      </c>
      <c r="D12" t="s">
        <v>7</v>
      </c>
    </row>
    <row r="13" spans="1:5" x14ac:dyDescent="0.25">
      <c r="B13" t="s">
        <v>19</v>
      </c>
      <c r="C13">
        <f>0.9*2.1+0.18</f>
        <v>2.0700000000000003</v>
      </c>
      <c r="D13" t="s">
        <v>7</v>
      </c>
    </row>
    <row r="14" spans="1:5" x14ac:dyDescent="0.25">
      <c r="B14" t="s">
        <v>20</v>
      </c>
      <c r="C14">
        <f>1.1*2.1+0.18</f>
        <v>2.4900000000000007</v>
      </c>
      <c r="D14" t="s">
        <v>7</v>
      </c>
    </row>
    <row r="15" spans="1:5" x14ac:dyDescent="0.25">
      <c r="A15" t="s">
        <v>13</v>
      </c>
      <c r="B15" t="s">
        <v>9</v>
      </c>
    </row>
    <row r="16" spans="1:5" x14ac:dyDescent="0.25">
      <c r="B16" t="s">
        <v>6</v>
      </c>
      <c r="C16">
        <f>5.7+5.7+6.4*0.15*0.4</f>
        <v>11.784000000000001</v>
      </c>
      <c r="D16" t="s">
        <v>7</v>
      </c>
      <c r="E16" t="s">
        <v>10</v>
      </c>
    </row>
    <row r="17" spans="1:3" x14ac:dyDescent="0.25">
      <c r="B17" t="s">
        <v>39</v>
      </c>
    </row>
    <row r="18" spans="1:3" x14ac:dyDescent="0.25">
      <c r="B18" t="s">
        <v>40</v>
      </c>
      <c r="C18">
        <f>(1.7+2.05+5.55+4.55+1.4+2.4+2.4) * 0.15* 0.4</f>
        <v>1.2030000000000001</v>
      </c>
    </row>
    <row r="19" spans="1:3" x14ac:dyDescent="0.25">
      <c r="A19" t="s">
        <v>14</v>
      </c>
      <c r="B19" t="s">
        <v>11</v>
      </c>
    </row>
    <row r="20" spans="1:3" x14ac:dyDescent="0.25">
      <c r="B20" t="s">
        <v>21</v>
      </c>
    </row>
    <row r="21" spans="1:3" x14ac:dyDescent="0.25">
      <c r="A21" t="s">
        <v>15</v>
      </c>
      <c r="B21" t="s">
        <v>16</v>
      </c>
    </row>
    <row r="22" spans="1:3" x14ac:dyDescent="0.25">
      <c r="B22" t="s">
        <v>17</v>
      </c>
    </row>
    <row r="23" spans="1:3" x14ac:dyDescent="0.25">
      <c r="A23" t="s">
        <v>24</v>
      </c>
      <c r="B23" t="s">
        <v>4</v>
      </c>
    </row>
    <row r="24" spans="1:3" x14ac:dyDescent="0.25">
      <c r="A24" t="s">
        <v>25</v>
      </c>
      <c r="B24" t="s">
        <v>22</v>
      </c>
    </row>
    <row r="25" spans="1:3" x14ac:dyDescent="0.25">
      <c r="A25" t="s">
        <v>26</v>
      </c>
      <c r="B25" t="s">
        <v>23</v>
      </c>
    </row>
    <row r="26" spans="1:3" x14ac:dyDescent="0.25">
      <c r="B26" t="s">
        <v>18</v>
      </c>
    </row>
    <row r="30" spans="1:3" x14ac:dyDescent="0.25">
      <c r="A30">
        <v>3</v>
      </c>
      <c r="B30" t="s">
        <v>27</v>
      </c>
    </row>
    <row r="31" spans="1:3" x14ac:dyDescent="0.25">
      <c r="A31" t="s">
        <v>28</v>
      </c>
      <c r="B31" t="s">
        <v>31</v>
      </c>
    </row>
    <row r="32" spans="1:3" x14ac:dyDescent="0.25">
      <c r="B32" t="s">
        <v>32</v>
      </c>
    </row>
    <row r="33" spans="1:5" x14ac:dyDescent="0.25">
      <c r="B33" t="s">
        <v>33</v>
      </c>
      <c r="C33">
        <f>(1.1+6.4+6.95+5.7+5.7)*0.4*0.1</f>
        <v>1.034</v>
      </c>
      <c r="D33" t="s">
        <v>7</v>
      </c>
    </row>
    <row r="34" spans="1:5" x14ac:dyDescent="0.25">
      <c r="B34" t="s">
        <v>29</v>
      </c>
    </row>
    <row r="35" spans="1:5" x14ac:dyDescent="0.25">
      <c r="B35" t="s">
        <v>34</v>
      </c>
      <c r="C35">
        <f>(4.15+1.15+4.1+4.1)*0.4*0.1</f>
        <v>0.54</v>
      </c>
      <c r="D35" t="s">
        <v>7</v>
      </c>
    </row>
    <row r="36" spans="1:5" x14ac:dyDescent="0.25">
      <c r="B36" t="s">
        <v>30</v>
      </c>
      <c r="E36">
        <f>C33+C35+C37+C39</f>
        <v>21.940000000000005</v>
      </c>
    </row>
    <row r="37" spans="1:5" x14ac:dyDescent="0.25">
      <c r="B37" t="s">
        <v>35</v>
      </c>
      <c r="C37">
        <f>(14+14+14+4.7*5)*0.4*0.1</f>
        <v>2.6200000000000006</v>
      </c>
      <c r="D37" t="s">
        <v>7</v>
      </c>
    </row>
    <row r="38" spans="1:5" x14ac:dyDescent="0.25">
      <c r="B38" t="s">
        <v>38</v>
      </c>
    </row>
    <row r="39" spans="1:5" x14ac:dyDescent="0.25">
      <c r="B39" t="s">
        <v>41</v>
      </c>
      <c r="C39">
        <f>1.7+2.05+5.55+4.55+1.4+2.4+2.4*0.4*0.1</f>
        <v>17.746000000000002</v>
      </c>
    </row>
    <row r="41" spans="1:5" x14ac:dyDescent="0.25">
      <c r="A41" t="s">
        <v>36</v>
      </c>
      <c r="B41" t="s">
        <v>37</v>
      </c>
    </row>
    <row r="42" spans="1:5" x14ac:dyDescent="0.25">
      <c r="B42" t="s">
        <v>32</v>
      </c>
    </row>
    <row r="43" spans="1:5" x14ac:dyDescent="0.25">
      <c r="B43" t="s">
        <v>42</v>
      </c>
      <c r="C43">
        <f>(1.1+6.4+6.95+5.7+5.7)*0.4*0.4</f>
        <v>4.1360000000000001</v>
      </c>
      <c r="D43" t="s">
        <v>7</v>
      </c>
    </row>
    <row r="44" spans="1:5" x14ac:dyDescent="0.25">
      <c r="B44" t="s">
        <v>29</v>
      </c>
    </row>
    <row r="45" spans="1:5" x14ac:dyDescent="0.25">
      <c r="B45" t="s">
        <v>43</v>
      </c>
      <c r="C45">
        <f>(4.15+1.15+4.1+4.1)*0.4*0.4</f>
        <v>2.16</v>
      </c>
      <c r="D45" t="s">
        <v>7</v>
      </c>
    </row>
    <row r="46" spans="1:5" x14ac:dyDescent="0.25">
      <c r="B46" t="s">
        <v>30</v>
      </c>
      <c r="E46">
        <f>C43+C45+C47+C49</f>
        <v>34.81</v>
      </c>
    </row>
    <row r="47" spans="1:5" x14ac:dyDescent="0.25">
      <c r="B47" t="s">
        <v>46</v>
      </c>
      <c r="C47">
        <f>(14+14+14+4.7*5)*0.4*0.4</f>
        <v>10.480000000000002</v>
      </c>
      <c r="D47" t="s">
        <v>7</v>
      </c>
    </row>
    <row r="48" spans="1:5" x14ac:dyDescent="0.25">
      <c r="B48" t="s">
        <v>38</v>
      </c>
    </row>
    <row r="49" spans="2:5" x14ac:dyDescent="0.25">
      <c r="B49" t="s">
        <v>47</v>
      </c>
      <c r="C49">
        <f>1.7+2.05+5.55+4.55+1.4+2.4+2.4*0.4*0.4</f>
        <v>18.034000000000002</v>
      </c>
      <c r="D49" t="s">
        <v>7</v>
      </c>
    </row>
    <row r="52" spans="2:5" x14ac:dyDescent="0.25">
      <c r="B52" t="s">
        <v>48</v>
      </c>
    </row>
    <row r="53" spans="2:5" x14ac:dyDescent="0.25">
      <c r="B53" t="s">
        <v>49</v>
      </c>
    </row>
    <row r="54" spans="2:5" x14ac:dyDescent="0.25">
      <c r="B54" t="s">
        <v>50</v>
      </c>
      <c r="C54">
        <f>(1.1+6.4+6.95+5.7+5.7)*0.25</f>
        <v>6.4624999999999995</v>
      </c>
      <c r="D54" t="s">
        <v>7</v>
      </c>
    </row>
    <row r="55" spans="2:5" x14ac:dyDescent="0.25">
      <c r="B55" t="s">
        <v>29</v>
      </c>
    </row>
    <row r="56" spans="2:5" x14ac:dyDescent="0.25">
      <c r="B56" t="s">
        <v>51</v>
      </c>
      <c r="C56">
        <f>(4.15+1.15+4.1+4.1)*0.25</f>
        <v>3.375</v>
      </c>
      <c r="D56" t="s">
        <v>7</v>
      </c>
      <c r="E56">
        <f>C54+C56+C58</f>
        <v>32.762499999999996</v>
      </c>
    </row>
    <row r="57" spans="2:5" x14ac:dyDescent="0.25">
      <c r="B57" t="s">
        <v>30</v>
      </c>
    </row>
    <row r="58" spans="2:5" x14ac:dyDescent="0.25">
      <c r="B58" t="s">
        <v>52</v>
      </c>
      <c r="C58">
        <f>(14+14+14+4.7*5)*0.35</f>
        <v>22.924999999999997</v>
      </c>
      <c r="D58" t="s">
        <v>7</v>
      </c>
    </row>
    <row r="61" spans="2:5" x14ac:dyDescent="0.25">
      <c r="B61" t="s">
        <v>53</v>
      </c>
    </row>
    <row r="62" spans="2:5" x14ac:dyDescent="0.25">
      <c r="B62" t="s">
        <v>54</v>
      </c>
    </row>
    <row r="63" spans="2:5" x14ac:dyDescent="0.25">
      <c r="B63" t="s">
        <v>55</v>
      </c>
      <c r="C63">
        <f>(1.7+3.05+5.4+5.4+2.7)*2</f>
        <v>36.5</v>
      </c>
      <c r="D63" t="s">
        <v>56</v>
      </c>
    </row>
    <row r="64" spans="2:5" x14ac:dyDescent="0.25">
      <c r="B64" t="s">
        <v>57</v>
      </c>
    </row>
    <row r="65" spans="2:6" x14ac:dyDescent="0.25">
      <c r="B65" t="s">
        <v>58</v>
      </c>
      <c r="C65">
        <f>(1.1+6.4+6.95+5.7+5.7)*2</f>
        <v>51.699999999999996</v>
      </c>
      <c r="D65" t="s">
        <v>56</v>
      </c>
    </row>
    <row r="66" spans="2:6" x14ac:dyDescent="0.25">
      <c r="B66" t="s">
        <v>59</v>
      </c>
      <c r="E66">
        <f>C63+C65+C67+C69</f>
        <v>174.64999999999998</v>
      </c>
      <c r="F66" t="s">
        <v>56</v>
      </c>
    </row>
    <row r="67" spans="2:6" x14ac:dyDescent="0.25">
      <c r="B67" t="s">
        <v>60</v>
      </c>
      <c r="C67">
        <f>(4.15+1.1+4.1+4.1)</f>
        <v>13.45</v>
      </c>
      <c r="D67" t="s">
        <v>56</v>
      </c>
    </row>
    <row r="68" spans="2:6" x14ac:dyDescent="0.25">
      <c r="B68" t="s">
        <v>61</v>
      </c>
    </row>
    <row r="69" spans="2:6" x14ac:dyDescent="0.25">
      <c r="B69" t="s">
        <v>62</v>
      </c>
      <c r="C69">
        <f>(14+14+14+5*5+6)</f>
        <v>73</v>
      </c>
      <c r="D69" t="s">
        <v>56</v>
      </c>
    </row>
    <row r="73" spans="2:6" x14ac:dyDescent="0.25">
      <c r="B73" t="s">
        <v>63</v>
      </c>
    </row>
    <row r="74" spans="2:6" x14ac:dyDescent="0.25">
      <c r="B74" t="s">
        <v>44</v>
      </c>
    </row>
    <row r="75" spans="2:6" x14ac:dyDescent="0.25">
      <c r="B75" t="s">
        <v>45</v>
      </c>
      <c r="C75">
        <f>0.5*0.5*0.3*4</f>
        <v>0.3</v>
      </c>
      <c r="D75" t="s">
        <v>7</v>
      </c>
      <c r="E75">
        <f>C75+C77+C78+C79</f>
        <v>1.9552499999999999</v>
      </c>
      <c r="F75" t="s">
        <v>56</v>
      </c>
    </row>
    <row r="76" spans="2:6" x14ac:dyDescent="0.25">
      <c r="B76" t="s">
        <v>64</v>
      </c>
    </row>
    <row r="77" spans="2:6" x14ac:dyDescent="0.25">
      <c r="B77" t="s">
        <v>65</v>
      </c>
      <c r="C77">
        <f>0.15*0.15*2.7*4</f>
        <v>0.24299999999999999</v>
      </c>
      <c r="D77" t="s">
        <v>7</v>
      </c>
    </row>
    <row r="78" spans="2:6" x14ac:dyDescent="0.25">
      <c r="B78" t="s">
        <v>66</v>
      </c>
      <c r="C78">
        <f>0.15*0.4*(4.15+4.1+4.1+1.1)</f>
        <v>0.80699999999999994</v>
      </c>
      <c r="D78" t="s">
        <v>7</v>
      </c>
    </row>
    <row r="79" spans="2:6" x14ac:dyDescent="0.25">
      <c r="B79" t="s">
        <v>67</v>
      </c>
      <c r="C79">
        <f>0.15*0.3 * (4.15+4.1+4.1+1.1)</f>
        <v>0.60524999999999995</v>
      </c>
      <c r="D79" t="s">
        <v>7</v>
      </c>
    </row>
    <row r="80" spans="2:6" x14ac:dyDescent="0.25">
      <c r="B80" t="s">
        <v>68</v>
      </c>
      <c r="C80">
        <v>23.23</v>
      </c>
      <c r="D80" t="s">
        <v>69</v>
      </c>
    </row>
    <row r="81" spans="2:4" x14ac:dyDescent="0.25">
      <c r="B81" t="s">
        <v>73</v>
      </c>
      <c r="C81">
        <f>((4.15+4.1)*2)*0.15*0.15</f>
        <v>0.37125000000000002</v>
      </c>
      <c r="D81" t="s">
        <v>7</v>
      </c>
    </row>
    <row r="83" spans="2:4" x14ac:dyDescent="0.25">
      <c r="B83" t="s">
        <v>74</v>
      </c>
    </row>
    <row r="105" spans="2:3" x14ac:dyDescent="0.25">
      <c r="B105" t="s">
        <v>70</v>
      </c>
    </row>
    <row r="106" spans="2:3" x14ac:dyDescent="0.25">
      <c r="B106" t="s">
        <v>71</v>
      </c>
      <c r="C106">
        <v>21.5</v>
      </c>
    </row>
    <row r="107" spans="2:3" x14ac:dyDescent="0.25">
      <c r="B107" t="s">
        <v>72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tabSelected="1" view="pageBreakPreview" zoomScale="60" zoomScaleNormal="100" workbookViewId="0">
      <selection activeCell="B12" sqref="B12"/>
    </sheetView>
  </sheetViews>
  <sheetFormatPr defaultRowHeight="15" x14ac:dyDescent="0.25"/>
  <cols>
    <col min="2" max="2" width="54.42578125" style="1" customWidth="1"/>
  </cols>
  <sheetData>
    <row r="1" spans="1:6" ht="18.75" x14ac:dyDescent="0.3">
      <c r="A1" s="15" t="s">
        <v>0</v>
      </c>
      <c r="B1" s="15"/>
      <c r="C1" s="15"/>
      <c r="D1" s="15"/>
      <c r="E1" s="15"/>
      <c r="F1" s="1"/>
    </row>
    <row r="3" spans="1:6" x14ac:dyDescent="0.25">
      <c r="B3" s="1" t="s">
        <v>1</v>
      </c>
    </row>
    <row r="5" spans="1:6" x14ac:dyDescent="0.25">
      <c r="B5" s="1" t="s">
        <v>2</v>
      </c>
    </row>
    <row r="8" spans="1:6" x14ac:dyDescent="0.25">
      <c r="A8">
        <v>2</v>
      </c>
      <c r="B8" s="1" t="s">
        <v>3</v>
      </c>
    </row>
    <row r="10" spans="1:6" ht="30" x14ac:dyDescent="0.25">
      <c r="A10" s="2" t="s">
        <v>12</v>
      </c>
      <c r="B10" s="3" t="s">
        <v>5</v>
      </c>
      <c r="C10" s="4"/>
      <c r="D10" s="4"/>
      <c r="E10" s="4"/>
      <c r="F10" s="5"/>
    </row>
    <row r="11" spans="1:6" x14ac:dyDescent="0.25">
      <c r="A11" s="6"/>
      <c r="B11" s="7" t="s">
        <v>8</v>
      </c>
      <c r="C11" s="8">
        <f>(3.55 +5.55+1+3+1 )*3*0.18</f>
        <v>7.613999999999999</v>
      </c>
      <c r="D11" s="8" t="s">
        <v>7</v>
      </c>
      <c r="E11" s="8"/>
      <c r="F11" s="9"/>
    </row>
    <row r="12" spans="1:6" x14ac:dyDescent="0.25">
      <c r="A12" s="6"/>
      <c r="B12" s="7" t="s">
        <v>19</v>
      </c>
      <c r="C12" s="8">
        <f>0.9*2.1+0.18</f>
        <v>2.0700000000000003</v>
      </c>
      <c r="D12" s="8" t="s">
        <v>7</v>
      </c>
      <c r="E12" s="8"/>
      <c r="F12" s="9"/>
    </row>
    <row r="13" spans="1:6" x14ac:dyDescent="0.25">
      <c r="A13" s="6"/>
      <c r="B13" s="7" t="s">
        <v>20</v>
      </c>
      <c r="C13" s="8">
        <f>1.1*2.1+0.18</f>
        <v>2.4900000000000007</v>
      </c>
      <c r="D13" s="8" t="s">
        <v>7</v>
      </c>
      <c r="E13" s="8"/>
      <c r="F13" s="9"/>
    </row>
    <row r="14" spans="1:6" ht="30" x14ac:dyDescent="0.25">
      <c r="A14" s="6" t="s">
        <v>13</v>
      </c>
      <c r="B14" s="7" t="s">
        <v>124</v>
      </c>
      <c r="C14" s="8"/>
      <c r="D14" s="8"/>
      <c r="E14" s="8"/>
      <c r="F14" s="9"/>
    </row>
    <row r="15" spans="1:6" x14ac:dyDescent="0.25">
      <c r="A15" s="6"/>
      <c r="B15" s="7" t="s">
        <v>6</v>
      </c>
      <c r="C15" s="8">
        <f>5.7+5.7+6.4*0.15*0.4</f>
        <v>11.784000000000001</v>
      </c>
      <c r="D15" s="8" t="s">
        <v>7</v>
      </c>
      <c r="E15" s="8"/>
      <c r="F15" s="9"/>
    </row>
    <row r="16" spans="1:6" x14ac:dyDescent="0.25">
      <c r="A16" s="6"/>
      <c r="B16" s="7" t="s">
        <v>39</v>
      </c>
      <c r="C16" s="8"/>
      <c r="D16" s="8"/>
      <c r="E16" s="8"/>
      <c r="F16" s="9"/>
    </row>
    <row r="17" spans="1:6" x14ac:dyDescent="0.25">
      <c r="A17" s="6"/>
      <c r="B17" s="7" t="s">
        <v>40</v>
      </c>
      <c r="C17" s="8">
        <f>(1.7+2.05+5.55+4.55+1.4+2.4+2.4) * 0.15* 0.4</f>
        <v>1.2030000000000001</v>
      </c>
      <c r="D17" s="8"/>
      <c r="E17" s="8"/>
      <c r="F17" s="9"/>
    </row>
    <row r="18" spans="1:6" ht="30" x14ac:dyDescent="0.25">
      <c r="A18" s="6" t="s">
        <v>14</v>
      </c>
      <c r="B18" s="7" t="s">
        <v>11</v>
      </c>
      <c r="C18" s="8"/>
      <c r="D18" s="8"/>
      <c r="E18" s="8"/>
      <c r="F18" s="9"/>
    </row>
    <row r="19" spans="1:6" x14ac:dyDescent="0.25">
      <c r="A19" s="6"/>
      <c r="B19" s="7" t="s">
        <v>21</v>
      </c>
      <c r="C19" s="8"/>
      <c r="D19" s="8"/>
      <c r="E19" s="8"/>
      <c r="F19" s="9"/>
    </row>
    <row r="20" spans="1:6" ht="30" x14ac:dyDescent="0.25">
      <c r="A20" s="6" t="s">
        <v>15</v>
      </c>
      <c r="B20" s="7" t="s">
        <v>16</v>
      </c>
      <c r="C20" s="8"/>
      <c r="D20" s="8"/>
      <c r="E20" s="8"/>
      <c r="F20" s="9"/>
    </row>
    <row r="21" spans="1:6" ht="30" x14ac:dyDescent="0.25">
      <c r="A21" s="6"/>
      <c r="B21" s="7" t="s">
        <v>17</v>
      </c>
      <c r="C21" s="8"/>
      <c r="D21" s="8"/>
      <c r="E21" s="8"/>
      <c r="F21" s="9"/>
    </row>
    <row r="22" spans="1:6" x14ac:dyDescent="0.25">
      <c r="A22" s="6" t="s">
        <v>24</v>
      </c>
      <c r="B22" s="7" t="s">
        <v>4</v>
      </c>
      <c r="C22" s="8"/>
      <c r="D22" s="8"/>
      <c r="E22" s="8"/>
      <c r="F22" s="9"/>
    </row>
    <row r="23" spans="1:6" ht="30" x14ac:dyDescent="0.25">
      <c r="A23" s="6" t="s">
        <v>25</v>
      </c>
      <c r="B23" s="7" t="s">
        <v>22</v>
      </c>
      <c r="C23" s="8"/>
      <c r="D23" s="8"/>
      <c r="E23" s="8"/>
      <c r="F23" s="9"/>
    </row>
    <row r="24" spans="1:6" ht="30" x14ac:dyDescent="0.25">
      <c r="A24" s="6" t="s">
        <v>26</v>
      </c>
      <c r="B24" s="7" t="s">
        <v>23</v>
      </c>
      <c r="C24" s="8"/>
      <c r="D24" s="8"/>
      <c r="E24" s="8"/>
      <c r="F24" s="9"/>
    </row>
    <row r="25" spans="1:6" x14ac:dyDescent="0.25">
      <c r="A25" s="6"/>
      <c r="B25" s="7" t="s">
        <v>18</v>
      </c>
      <c r="C25" s="8"/>
      <c r="D25" s="8"/>
      <c r="E25" s="8"/>
      <c r="F25" s="9"/>
    </row>
    <row r="26" spans="1:6" x14ac:dyDescent="0.25">
      <c r="A26" s="6"/>
      <c r="B26" s="7"/>
      <c r="C26" s="8"/>
      <c r="D26" s="8"/>
      <c r="E26" s="8"/>
      <c r="F26" s="9"/>
    </row>
    <row r="27" spans="1:6" x14ac:dyDescent="0.25">
      <c r="A27" s="6"/>
      <c r="B27" s="7"/>
      <c r="C27" s="8"/>
      <c r="D27" s="8"/>
      <c r="E27" s="8"/>
      <c r="F27" s="9"/>
    </row>
    <row r="28" spans="1:6" x14ac:dyDescent="0.25">
      <c r="A28" s="6"/>
      <c r="B28" s="7" t="s">
        <v>90</v>
      </c>
      <c r="C28" s="8"/>
      <c r="D28" s="8"/>
      <c r="E28" s="8"/>
      <c r="F28" s="9"/>
    </row>
    <row r="29" spans="1:6" x14ac:dyDescent="0.25">
      <c r="A29" s="6">
        <v>3</v>
      </c>
      <c r="B29" s="7" t="s">
        <v>27</v>
      </c>
      <c r="C29" s="8"/>
      <c r="D29" s="8"/>
      <c r="E29" s="8"/>
      <c r="F29" s="9"/>
    </row>
    <row r="30" spans="1:6" x14ac:dyDescent="0.25">
      <c r="A30" s="6" t="s">
        <v>28</v>
      </c>
      <c r="B30" s="7" t="s">
        <v>31</v>
      </c>
      <c r="C30" s="8"/>
      <c r="D30" s="8"/>
      <c r="E30" s="8"/>
      <c r="F30" s="9"/>
    </row>
    <row r="31" spans="1:6" x14ac:dyDescent="0.25">
      <c r="A31" s="6"/>
      <c r="B31" s="7" t="s">
        <v>34</v>
      </c>
      <c r="C31" s="8">
        <f>(4.35+1.15+4.1+4.1)*0.4*0.1</f>
        <v>0.54800000000000004</v>
      </c>
      <c r="D31" s="8" t="s">
        <v>7</v>
      </c>
      <c r="E31" s="8"/>
      <c r="F31" s="9"/>
    </row>
    <row r="32" spans="1:6" x14ac:dyDescent="0.25">
      <c r="A32" s="6"/>
      <c r="B32" s="7" t="s">
        <v>78</v>
      </c>
      <c r="C32" s="8"/>
      <c r="D32" s="8"/>
      <c r="E32" s="8"/>
      <c r="F32" s="9"/>
    </row>
    <row r="33" spans="1:6" hidden="1" x14ac:dyDescent="0.25">
      <c r="A33" s="6"/>
      <c r="B33" s="7" t="s">
        <v>37</v>
      </c>
      <c r="C33" s="8"/>
      <c r="D33" s="8"/>
      <c r="E33" s="8"/>
      <c r="F33" s="9"/>
    </row>
    <row r="34" spans="1:6" hidden="1" x14ac:dyDescent="0.25">
      <c r="A34" s="6"/>
      <c r="B34" s="7" t="s">
        <v>43</v>
      </c>
      <c r="C34" s="8">
        <f>(4.15+1.15+4.1+4.1)*0.4*0.4</f>
        <v>2.16</v>
      </c>
      <c r="D34" s="8" t="s">
        <v>7</v>
      </c>
      <c r="E34" s="8"/>
      <c r="F34" s="9"/>
    </row>
    <row r="35" spans="1:6" hidden="1" x14ac:dyDescent="0.25">
      <c r="A35" s="6"/>
      <c r="B35" s="7"/>
      <c r="C35" s="8"/>
      <c r="D35" s="8"/>
      <c r="E35" s="8"/>
      <c r="F35" s="9"/>
    </row>
    <row r="36" spans="1:6" hidden="1" x14ac:dyDescent="0.25">
      <c r="A36" s="6"/>
      <c r="B36" s="7" t="s">
        <v>48</v>
      </c>
      <c r="C36" s="8"/>
      <c r="D36" s="8"/>
      <c r="E36" s="8"/>
      <c r="F36" s="9"/>
    </row>
    <row r="37" spans="1:6" hidden="1" x14ac:dyDescent="0.25">
      <c r="A37" s="6"/>
      <c r="B37" s="7" t="s">
        <v>110</v>
      </c>
      <c r="C37" s="8">
        <f>(4.15+1.15+4.1+4.1)*0.2</f>
        <v>2.7</v>
      </c>
      <c r="D37" s="8" t="s">
        <v>7</v>
      </c>
      <c r="E37" s="8"/>
      <c r="F37" s="9"/>
    </row>
    <row r="38" spans="1:6" hidden="1" x14ac:dyDescent="0.25">
      <c r="A38" s="6"/>
      <c r="B38" s="7"/>
      <c r="C38" s="8"/>
      <c r="D38" s="8"/>
      <c r="E38" s="8"/>
      <c r="F38" s="9"/>
    </row>
    <row r="39" spans="1:6" x14ac:dyDescent="0.25">
      <c r="A39" s="6"/>
      <c r="B39" s="7" t="s">
        <v>63</v>
      </c>
      <c r="C39" s="8"/>
      <c r="D39" s="8"/>
      <c r="E39" s="8"/>
      <c r="F39" s="9"/>
    </row>
    <row r="40" spans="1:6" x14ac:dyDescent="0.25">
      <c r="A40" s="6"/>
      <c r="B40" s="7" t="s">
        <v>44</v>
      </c>
      <c r="C40" s="8"/>
      <c r="D40" s="8"/>
      <c r="E40" s="8"/>
      <c r="F40" s="9"/>
    </row>
    <row r="41" spans="1:6" x14ac:dyDescent="0.25">
      <c r="A41" s="6"/>
      <c r="B41" s="7" t="s">
        <v>45</v>
      </c>
      <c r="C41" s="8">
        <f>0.5*0.5*0.3*4</f>
        <v>0.3</v>
      </c>
      <c r="D41" s="8" t="s">
        <v>7</v>
      </c>
      <c r="E41" s="8"/>
      <c r="F41" s="9"/>
    </row>
    <row r="42" spans="1:6" x14ac:dyDescent="0.25">
      <c r="A42" s="6"/>
      <c r="B42" s="7" t="s">
        <v>64</v>
      </c>
      <c r="C42" s="8"/>
      <c r="D42" s="8"/>
      <c r="E42" s="8"/>
      <c r="F42" s="9"/>
    </row>
    <row r="43" spans="1:6" x14ac:dyDescent="0.25">
      <c r="A43" s="6"/>
      <c r="B43" s="7" t="s">
        <v>65</v>
      </c>
      <c r="C43" s="8">
        <f>0.15*0.15*2.7*4</f>
        <v>0.24299999999999999</v>
      </c>
      <c r="D43" s="8" t="s">
        <v>7</v>
      </c>
      <c r="E43" s="8"/>
      <c r="F43" s="9"/>
    </row>
    <row r="44" spans="1:6" x14ac:dyDescent="0.25">
      <c r="A44" s="6"/>
      <c r="B44" s="7" t="s">
        <v>66</v>
      </c>
      <c r="C44" s="8">
        <f>0.15*0.4*(4.35+4.35+4.1+1.1)</f>
        <v>0.83399999999999985</v>
      </c>
      <c r="D44" s="8" t="s">
        <v>7</v>
      </c>
      <c r="E44" s="8">
        <f>SUM(C41:C46)</f>
        <v>2.3714999999999997</v>
      </c>
      <c r="F44" s="9"/>
    </row>
    <row r="45" spans="1:6" x14ac:dyDescent="0.25">
      <c r="A45" s="6"/>
      <c r="B45" s="7" t="s">
        <v>67</v>
      </c>
      <c r="C45" s="8">
        <f>0.15*0.3 * (4.35+4.1+4.1+1.1)</f>
        <v>0.61424999999999996</v>
      </c>
      <c r="D45" s="8" t="s">
        <v>7</v>
      </c>
      <c r="E45" s="8"/>
      <c r="F45" s="9"/>
    </row>
    <row r="46" spans="1:6" x14ac:dyDescent="0.25">
      <c r="A46" s="6"/>
      <c r="B46" s="7" t="s">
        <v>73</v>
      </c>
      <c r="C46" s="8">
        <f>((4.35+4.1)*2)*0.15*0.15</f>
        <v>0.38024999999999992</v>
      </c>
      <c r="D46" s="8" t="s">
        <v>7</v>
      </c>
      <c r="E46" s="8"/>
      <c r="F46" s="9"/>
    </row>
    <row r="47" spans="1:6" x14ac:dyDescent="0.25">
      <c r="A47" s="6"/>
      <c r="B47" s="7"/>
      <c r="C47" s="8"/>
      <c r="D47" s="8"/>
      <c r="E47" s="8"/>
      <c r="F47" s="9"/>
    </row>
    <row r="48" spans="1:6" x14ac:dyDescent="0.25">
      <c r="A48" s="6"/>
      <c r="B48" s="7" t="s">
        <v>68</v>
      </c>
      <c r="C48" s="8">
        <v>23.23</v>
      </c>
      <c r="D48" s="8" t="s">
        <v>69</v>
      </c>
      <c r="E48" s="8"/>
      <c r="F48" s="9"/>
    </row>
    <row r="49" spans="1:6" x14ac:dyDescent="0.25">
      <c r="A49" s="6"/>
      <c r="B49" s="7"/>
      <c r="C49" s="8"/>
      <c r="D49" s="8"/>
      <c r="E49" s="8"/>
      <c r="F49" s="9"/>
    </row>
    <row r="50" spans="1:6" x14ac:dyDescent="0.25">
      <c r="A50" s="6"/>
      <c r="B50" s="7" t="s">
        <v>91</v>
      </c>
      <c r="C50" s="8"/>
      <c r="D50" s="8"/>
      <c r="E50" s="8"/>
      <c r="F50" s="9"/>
    </row>
    <row r="51" spans="1:6" x14ac:dyDescent="0.25">
      <c r="A51" s="6"/>
      <c r="B51" s="7" t="s">
        <v>112</v>
      </c>
      <c r="C51" s="8">
        <f>(4.35+1.15+4.1+4.1)*2.6</f>
        <v>35.619999999999997</v>
      </c>
      <c r="D51" s="8" t="s">
        <v>69</v>
      </c>
      <c r="E51" s="8">
        <f>C51+C52</f>
        <v>46.125</v>
      </c>
      <c r="F51" s="9" t="s">
        <v>69</v>
      </c>
    </row>
    <row r="52" spans="1:6" x14ac:dyDescent="0.25">
      <c r="A52" s="6"/>
      <c r="B52" s="7" t="s">
        <v>120</v>
      </c>
      <c r="C52" s="8">
        <f>9.55*1.1</f>
        <v>10.505000000000001</v>
      </c>
      <c r="D52" s="8" t="s">
        <v>69</v>
      </c>
      <c r="E52" s="8"/>
      <c r="F52" s="9"/>
    </row>
    <row r="53" spans="1:6" x14ac:dyDescent="0.25">
      <c r="A53" s="6"/>
      <c r="B53" s="7" t="s">
        <v>92</v>
      </c>
      <c r="C53" s="8"/>
      <c r="D53" s="8"/>
      <c r="E53" s="8"/>
      <c r="F53" s="9"/>
    </row>
    <row r="54" spans="1:6" x14ac:dyDescent="0.25">
      <c r="A54" s="6"/>
      <c r="B54" s="7" t="s">
        <v>94</v>
      </c>
      <c r="C54" s="8" t="s">
        <v>95</v>
      </c>
      <c r="D54" s="8"/>
      <c r="E54" s="8"/>
      <c r="F54" s="9"/>
    </row>
    <row r="55" spans="1:6" x14ac:dyDescent="0.25">
      <c r="A55" s="6"/>
      <c r="B55" s="7" t="s">
        <v>96</v>
      </c>
      <c r="C55" s="8" t="s">
        <v>93</v>
      </c>
      <c r="D55" s="8"/>
      <c r="E55" s="8"/>
      <c r="F55" s="9"/>
    </row>
    <row r="56" spans="1:6" x14ac:dyDescent="0.25">
      <c r="A56" s="6"/>
      <c r="B56" s="7"/>
      <c r="C56" s="8"/>
      <c r="D56" s="8"/>
      <c r="E56" s="8"/>
      <c r="F56" s="9"/>
    </row>
    <row r="57" spans="1:6" x14ac:dyDescent="0.25">
      <c r="A57" s="6"/>
      <c r="B57" s="7" t="s">
        <v>111</v>
      </c>
      <c r="C57" s="8"/>
      <c r="D57" s="8"/>
      <c r="E57" s="8"/>
      <c r="F57" s="9"/>
    </row>
    <row r="58" spans="1:6" x14ac:dyDescent="0.25">
      <c r="A58" s="6"/>
      <c r="B58" s="7" t="s">
        <v>113</v>
      </c>
      <c r="C58" s="8">
        <v>16.95</v>
      </c>
      <c r="D58" s="8" t="s">
        <v>69</v>
      </c>
      <c r="E58" s="8"/>
      <c r="F58" s="9"/>
    </row>
    <row r="59" spans="1:6" x14ac:dyDescent="0.25">
      <c r="A59" s="6"/>
      <c r="B59" s="7"/>
      <c r="C59" s="8"/>
      <c r="D59" s="8"/>
      <c r="E59" s="8"/>
      <c r="F59" s="9"/>
    </row>
    <row r="60" spans="1:6" x14ac:dyDescent="0.25">
      <c r="A60" s="6"/>
      <c r="B60" s="7"/>
      <c r="C60" s="8"/>
      <c r="D60" s="8"/>
      <c r="E60" s="8"/>
      <c r="F60" s="9"/>
    </row>
    <row r="61" spans="1:6" x14ac:dyDescent="0.25">
      <c r="A61" s="6"/>
      <c r="B61" s="7" t="s">
        <v>114</v>
      </c>
      <c r="C61" s="8"/>
      <c r="D61" s="8"/>
      <c r="E61" s="8"/>
      <c r="F61" s="9"/>
    </row>
    <row r="62" spans="1:6" x14ac:dyDescent="0.25">
      <c r="A62" s="6"/>
      <c r="B62" s="7"/>
      <c r="C62" s="8"/>
      <c r="D62" s="8"/>
      <c r="E62" s="8"/>
      <c r="F62" s="9"/>
    </row>
    <row r="63" spans="1:6" x14ac:dyDescent="0.25">
      <c r="A63" s="6"/>
      <c r="B63" s="7" t="s">
        <v>115</v>
      </c>
      <c r="C63" s="8">
        <f>C51+C51+C52</f>
        <v>81.74499999999999</v>
      </c>
      <c r="D63" s="8" t="s">
        <v>69</v>
      </c>
      <c r="E63" s="8"/>
      <c r="F63" s="9"/>
    </row>
    <row r="64" spans="1:6" x14ac:dyDescent="0.25">
      <c r="A64" s="6"/>
      <c r="B64" s="7" t="s">
        <v>116</v>
      </c>
      <c r="C64" s="8">
        <f>C63</f>
        <v>81.74499999999999</v>
      </c>
      <c r="D64" s="8" t="s">
        <v>69</v>
      </c>
      <c r="E64" s="8"/>
      <c r="F64" s="9"/>
    </row>
    <row r="65" spans="1:6" x14ac:dyDescent="0.25">
      <c r="A65" s="6"/>
      <c r="B65" s="7" t="s">
        <v>119</v>
      </c>
      <c r="C65" s="8">
        <f>((4.05*2+3.8*2)*2.6)*1.1</f>
        <v>44.902000000000001</v>
      </c>
      <c r="D65" s="8" t="s">
        <v>69</v>
      </c>
      <c r="E65" s="8"/>
      <c r="F65" s="9"/>
    </row>
    <row r="66" spans="1:6" x14ac:dyDescent="0.25">
      <c r="A66" s="6"/>
      <c r="B66" s="7" t="s">
        <v>117</v>
      </c>
      <c r="C66" s="8">
        <f>C64-C65</f>
        <v>36.842999999999989</v>
      </c>
      <c r="D66" s="8" t="s">
        <v>69</v>
      </c>
      <c r="E66" s="8"/>
      <c r="F66" s="9"/>
    </row>
    <row r="67" spans="1:6" x14ac:dyDescent="0.25">
      <c r="A67" s="6"/>
      <c r="B67" s="7" t="s">
        <v>118</v>
      </c>
      <c r="C67" s="8">
        <v>23.23</v>
      </c>
      <c r="D67" s="8" t="s">
        <v>69</v>
      </c>
      <c r="E67" s="8"/>
      <c r="F67" s="9"/>
    </row>
    <row r="68" spans="1:6" x14ac:dyDescent="0.25">
      <c r="A68" s="6"/>
      <c r="B68" s="7"/>
      <c r="C68" s="8"/>
      <c r="D68" s="8"/>
      <c r="E68" s="8"/>
      <c r="F68" s="9"/>
    </row>
    <row r="69" spans="1:6" x14ac:dyDescent="0.25">
      <c r="A69" s="6"/>
      <c r="B69" s="7"/>
      <c r="C69" s="8"/>
      <c r="D69" s="8"/>
      <c r="E69" s="8"/>
      <c r="F69" s="9"/>
    </row>
    <row r="70" spans="1:6" x14ac:dyDescent="0.25">
      <c r="A70" s="6"/>
      <c r="B70" s="7" t="s">
        <v>121</v>
      </c>
      <c r="C70" s="8"/>
      <c r="D70" s="8"/>
      <c r="E70" s="8"/>
      <c r="F70" s="9"/>
    </row>
    <row r="71" spans="1:6" x14ac:dyDescent="0.25">
      <c r="A71" s="6"/>
      <c r="B71" s="7" t="s">
        <v>122</v>
      </c>
      <c r="C71" s="8">
        <f>5.35+5.35+5.3</f>
        <v>16</v>
      </c>
      <c r="D71" s="8" t="s">
        <v>123</v>
      </c>
      <c r="E71" s="8"/>
      <c r="F71" s="9"/>
    </row>
    <row r="72" spans="1:6" x14ac:dyDescent="0.25">
      <c r="A72" s="6"/>
      <c r="B72" s="7"/>
      <c r="C72" s="8"/>
      <c r="D72" s="8"/>
      <c r="E72" s="8"/>
      <c r="F72" s="9"/>
    </row>
    <row r="73" spans="1:6" x14ac:dyDescent="0.25">
      <c r="A73" s="6"/>
      <c r="B73" s="10" t="s">
        <v>97</v>
      </c>
      <c r="C73" s="8"/>
      <c r="D73" s="8"/>
      <c r="E73" s="8"/>
      <c r="F73" s="9"/>
    </row>
    <row r="74" spans="1:6" x14ac:dyDescent="0.25">
      <c r="A74" s="6"/>
      <c r="B74" s="7"/>
      <c r="C74" s="8"/>
      <c r="D74" s="8"/>
      <c r="E74" s="8"/>
      <c r="F74" s="9"/>
    </row>
    <row r="75" spans="1:6" x14ac:dyDescent="0.25">
      <c r="A75" s="6">
        <v>3</v>
      </c>
      <c r="B75" s="7" t="s">
        <v>27</v>
      </c>
      <c r="C75" s="8"/>
      <c r="D75" s="8"/>
      <c r="E75" s="8"/>
      <c r="F75" s="9"/>
    </row>
    <row r="76" spans="1:6" x14ac:dyDescent="0.25">
      <c r="A76" s="6"/>
      <c r="B76" s="7" t="s">
        <v>32</v>
      </c>
      <c r="C76" s="8"/>
      <c r="D76" s="8"/>
      <c r="E76" s="8"/>
      <c r="F76" s="9"/>
    </row>
    <row r="77" spans="1:6" x14ac:dyDescent="0.25">
      <c r="A77" s="6"/>
      <c r="B77" s="7" t="s">
        <v>33</v>
      </c>
      <c r="C77" s="8">
        <f>(1.1+6.4+6.95+5.7+5.7)*0.4*0.1</f>
        <v>1.034</v>
      </c>
      <c r="D77" s="8" t="s">
        <v>7</v>
      </c>
      <c r="E77" s="8"/>
      <c r="F77" s="9"/>
    </row>
    <row r="78" spans="1:6" x14ac:dyDescent="0.25">
      <c r="A78" s="6"/>
      <c r="B78" s="7" t="s">
        <v>38</v>
      </c>
      <c r="C78" s="8"/>
      <c r="D78" s="8"/>
      <c r="E78" s="8">
        <f>C77+C79</f>
        <v>1.8360000000000003</v>
      </c>
      <c r="F78" s="9"/>
    </row>
    <row r="79" spans="1:6" x14ac:dyDescent="0.25">
      <c r="A79" s="6"/>
      <c r="B79" s="7" t="s">
        <v>41</v>
      </c>
      <c r="C79" s="8">
        <f>(1.7+2.05+5.55+4.55+1.4+2.4+2.4)*0.4*0.1</f>
        <v>0.80200000000000016</v>
      </c>
      <c r="D79" s="8" t="s">
        <v>98</v>
      </c>
      <c r="E79" s="8"/>
      <c r="F79" s="9"/>
    </row>
    <row r="80" spans="1:6" x14ac:dyDescent="0.25">
      <c r="A80" s="6"/>
      <c r="B80" s="7"/>
      <c r="C80" s="8"/>
      <c r="D80" s="8"/>
      <c r="E80" s="8"/>
      <c r="F80" s="9"/>
    </row>
    <row r="81" spans="1:6" x14ac:dyDescent="0.25">
      <c r="A81" s="6" t="s">
        <v>36</v>
      </c>
      <c r="B81" s="7" t="s">
        <v>37</v>
      </c>
      <c r="C81" s="8"/>
      <c r="D81" s="8"/>
      <c r="E81" s="8"/>
      <c r="F81" s="9"/>
    </row>
    <row r="82" spans="1:6" x14ac:dyDescent="0.25">
      <c r="A82" s="6"/>
      <c r="B82" s="7" t="s">
        <v>42</v>
      </c>
      <c r="C82" s="8">
        <f>(1.1+6.4+6.95+5.7+5.7)*0.4*0.4</f>
        <v>4.1360000000000001</v>
      </c>
      <c r="D82" s="8" t="s">
        <v>7</v>
      </c>
      <c r="E82" s="8"/>
      <c r="F82" s="9"/>
    </row>
    <row r="83" spans="1:6" x14ac:dyDescent="0.25">
      <c r="A83" s="6"/>
      <c r="B83" s="7" t="s">
        <v>47</v>
      </c>
      <c r="C83" s="8">
        <f>1.7+2.05+5.55+4.55+1.4+2.4+2.4*0.4</f>
        <v>18.610000000000003</v>
      </c>
      <c r="D83" s="8" t="s">
        <v>7</v>
      </c>
      <c r="E83" s="8"/>
      <c r="F83" s="9"/>
    </row>
    <row r="84" spans="1:6" x14ac:dyDescent="0.25">
      <c r="A84" s="6"/>
      <c r="B84" s="7"/>
      <c r="C84" s="8"/>
      <c r="D84" s="8"/>
      <c r="E84" s="8"/>
      <c r="F84" s="9"/>
    </row>
    <row r="85" spans="1:6" x14ac:dyDescent="0.25">
      <c r="A85" s="6"/>
      <c r="B85" s="7" t="s">
        <v>48</v>
      </c>
      <c r="C85" s="8"/>
      <c r="D85" s="8"/>
      <c r="E85" s="8"/>
      <c r="F85" s="9"/>
    </row>
    <row r="86" spans="1:6" x14ac:dyDescent="0.25">
      <c r="A86" s="6"/>
      <c r="B86" s="7" t="s">
        <v>99</v>
      </c>
      <c r="C86" s="8">
        <f>(1.1+6.4+6.95+5.7+5.7)*0.3</f>
        <v>7.754999999999999</v>
      </c>
      <c r="D86" s="8" t="s">
        <v>7</v>
      </c>
      <c r="E86" s="8"/>
      <c r="F86" s="9"/>
    </row>
    <row r="87" spans="1:6" x14ac:dyDescent="0.25">
      <c r="A87" s="6"/>
      <c r="B87" s="7"/>
      <c r="C87" s="8"/>
      <c r="D87" s="8"/>
      <c r="E87" s="8"/>
      <c r="F87" s="9"/>
    </row>
    <row r="88" spans="1:6" x14ac:dyDescent="0.25">
      <c r="A88" s="6"/>
      <c r="B88" s="7" t="s">
        <v>53</v>
      </c>
      <c r="C88" s="8"/>
      <c r="D88" s="8"/>
      <c r="E88" s="8"/>
      <c r="F88" s="9"/>
    </row>
    <row r="89" spans="1:6" x14ac:dyDescent="0.25">
      <c r="A89" s="6"/>
      <c r="B89" s="7" t="s">
        <v>54</v>
      </c>
      <c r="C89" s="8"/>
      <c r="D89" s="8"/>
      <c r="E89" s="8"/>
      <c r="F89" s="9"/>
    </row>
    <row r="90" spans="1:6" x14ac:dyDescent="0.25">
      <c r="A90" s="6"/>
      <c r="B90" s="7" t="s">
        <v>55</v>
      </c>
      <c r="C90" s="8">
        <f>(1.7+3.05+5.4+5.4+2.7)*2</f>
        <v>36.5</v>
      </c>
      <c r="D90" s="8" t="s">
        <v>56</v>
      </c>
      <c r="E90" s="8"/>
      <c r="F90" s="9"/>
    </row>
    <row r="91" spans="1:6" x14ac:dyDescent="0.25">
      <c r="A91" s="6"/>
      <c r="B91" s="7" t="s">
        <v>57</v>
      </c>
      <c r="C91" s="8"/>
      <c r="D91" s="8"/>
      <c r="E91" s="8"/>
      <c r="F91" s="9"/>
    </row>
    <row r="92" spans="1:6" x14ac:dyDescent="0.25">
      <c r="A92" s="6"/>
      <c r="B92" s="7" t="s">
        <v>58</v>
      </c>
      <c r="C92" s="8">
        <f>(1.1+6.4+6.95+5.7+5.7)*2</f>
        <v>51.699999999999996</v>
      </c>
      <c r="D92" s="8" t="s">
        <v>56</v>
      </c>
      <c r="E92" s="8"/>
      <c r="F92" s="9"/>
    </row>
    <row r="93" spans="1:6" x14ac:dyDescent="0.25">
      <c r="A93" s="6"/>
      <c r="B93" s="7"/>
      <c r="C93" s="8"/>
      <c r="D93" s="8"/>
      <c r="E93" s="8"/>
      <c r="F93" s="9"/>
    </row>
    <row r="94" spans="1:6" x14ac:dyDescent="0.25">
      <c r="A94" s="6"/>
      <c r="B94" s="7" t="s">
        <v>78</v>
      </c>
      <c r="C94" s="8"/>
      <c r="D94" s="8"/>
      <c r="E94" s="8"/>
      <c r="F94" s="9"/>
    </row>
    <row r="95" spans="1:6" x14ac:dyDescent="0.25">
      <c r="A95" s="6"/>
      <c r="B95" s="7" t="s">
        <v>103</v>
      </c>
      <c r="C95" s="8"/>
      <c r="D95" s="8"/>
      <c r="E95" s="8"/>
      <c r="F95" s="9"/>
    </row>
    <row r="96" spans="1:6" x14ac:dyDescent="0.25">
      <c r="A96" s="6"/>
      <c r="B96" s="7" t="s">
        <v>104</v>
      </c>
      <c r="C96" s="8">
        <f>0.15*0.15*3*7</f>
        <v>0.47250000000000003</v>
      </c>
      <c r="D96" s="8"/>
      <c r="E96" s="8"/>
      <c r="F96" s="9"/>
    </row>
    <row r="97" spans="1:6" x14ac:dyDescent="0.25">
      <c r="A97" s="6"/>
      <c r="B97" s="7" t="s">
        <v>105</v>
      </c>
      <c r="C97" s="8"/>
      <c r="D97" s="8"/>
      <c r="E97" s="8"/>
      <c r="F97" s="9"/>
    </row>
    <row r="98" spans="1:6" x14ac:dyDescent="0.25">
      <c r="A98" s="6"/>
      <c r="B98" s="7" t="s">
        <v>106</v>
      </c>
      <c r="C98" s="8">
        <f>(1.1+6.4+6.95+5.7+5.7+1.7+2.05+5.55+4.55+1.4+2.4+2.4)*0.15*0.2</f>
        <v>1.3769999999999998</v>
      </c>
      <c r="D98" s="8"/>
      <c r="E98" s="8"/>
      <c r="F98" s="9"/>
    </row>
    <row r="99" spans="1:6" x14ac:dyDescent="0.25">
      <c r="A99" s="6"/>
      <c r="B99" s="7"/>
      <c r="C99" s="8"/>
      <c r="D99" s="8"/>
      <c r="E99" s="8"/>
      <c r="F99" s="9"/>
    </row>
    <row r="100" spans="1:6" x14ac:dyDescent="0.25">
      <c r="A100" s="6"/>
      <c r="B100" s="7" t="s">
        <v>107</v>
      </c>
      <c r="C100" s="8"/>
      <c r="D100" s="8"/>
      <c r="E100" s="8"/>
      <c r="F100" s="9"/>
    </row>
    <row r="101" spans="1:6" x14ac:dyDescent="0.25">
      <c r="A101" s="6"/>
      <c r="B101" s="7" t="s">
        <v>108</v>
      </c>
      <c r="C101" s="8">
        <f>(1.1+6.4+6.95+5.7+5.7+1.7+2.05+5.55+4.55+1.4+2.4+2.4+5.2+5.2+5.2+1.7+2+3.8+2.4)*2.8</f>
        <v>199.92000000000002</v>
      </c>
      <c r="D101" s="8"/>
      <c r="E101" s="8"/>
      <c r="F101" s="9"/>
    </row>
    <row r="102" spans="1:6" x14ac:dyDescent="0.25">
      <c r="A102" s="6"/>
      <c r="B102" s="7"/>
      <c r="C102" s="8"/>
      <c r="D102" s="8"/>
      <c r="E102" s="8"/>
      <c r="F102" s="9"/>
    </row>
    <row r="103" spans="1:6" x14ac:dyDescent="0.25">
      <c r="A103" s="6"/>
      <c r="B103" s="7" t="s">
        <v>109</v>
      </c>
      <c r="C103" s="8"/>
      <c r="D103" s="8"/>
      <c r="E103" s="8"/>
      <c r="F103" s="9"/>
    </row>
    <row r="104" spans="1:6" x14ac:dyDescent="0.25">
      <c r="A104" s="11"/>
      <c r="B104" s="12">
        <f>(1.1+6.37+6.95+5.7+11.25+1.7+2+1+2.1+2.1+5.7+5.7+3.8+3.8+2.4+2.4)*2.8</f>
        <v>179.39600000000002</v>
      </c>
      <c r="C104" s="13"/>
      <c r="D104" s="13"/>
      <c r="E104" s="13"/>
      <c r="F104" s="14"/>
    </row>
    <row r="107" spans="1:6" x14ac:dyDescent="0.25">
      <c r="B107" s="1" t="s">
        <v>100</v>
      </c>
    </row>
    <row r="109" spans="1:6" x14ac:dyDescent="0.25">
      <c r="A109">
        <v>3</v>
      </c>
      <c r="B109" s="1" t="s">
        <v>27</v>
      </c>
    </row>
    <row r="110" spans="1:6" x14ac:dyDescent="0.25">
      <c r="B110" s="1" t="s">
        <v>35</v>
      </c>
      <c r="C110">
        <f>(14+14+14+4.7*5)*0.4*0.1</f>
        <v>2.6200000000000006</v>
      </c>
      <c r="D110" t="s">
        <v>7</v>
      </c>
    </row>
    <row r="112" spans="1:6" x14ac:dyDescent="0.25">
      <c r="B112" s="1" t="s">
        <v>101</v>
      </c>
    </row>
    <row r="113" spans="2:4" x14ac:dyDescent="0.25">
      <c r="B113" s="1" t="s">
        <v>46</v>
      </c>
      <c r="C113">
        <f>(14+14+14+4.7*5)*0.4*0.4</f>
        <v>10.480000000000002</v>
      </c>
      <c r="D113" t="s">
        <v>7</v>
      </c>
    </row>
    <row r="115" spans="2:4" x14ac:dyDescent="0.25">
      <c r="B115" s="1" t="s">
        <v>102</v>
      </c>
    </row>
    <row r="116" spans="2:4" x14ac:dyDescent="0.25">
      <c r="B116" s="1" t="s">
        <v>52</v>
      </c>
      <c r="C116">
        <f>(14+14+14+4.7*5)*0.35</f>
        <v>22.924999999999997</v>
      </c>
      <c r="D116" t="s">
        <v>7</v>
      </c>
    </row>
    <row r="137" spans="2:3" x14ac:dyDescent="0.25">
      <c r="B137" s="1" t="s">
        <v>70</v>
      </c>
    </row>
    <row r="138" spans="2:3" x14ac:dyDescent="0.25">
      <c r="B138" s="1" t="s">
        <v>71</v>
      </c>
      <c r="C138">
        <v>21.5</v>
      </c>
    </row>
    <row r="139" spans="2:3" x14ac:dyDescent="0.25">
      <c r="B139" s="1" t="s">
        <v>72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  <rowBreaks count="2" manualBreakCount="2">
    <brk id="49" max="5" man="1"/>
    <brk id="10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32"/>
  <sheetViews>
    <sheetView workbookViewId="0">
      <selection activeCell="C15" sqref="C15"/>
    </sheetView>
  </sheetViews>
  <sheetFormatPr defaultRowHeight="15" x14ac:dyDescent="0.25"/>
  <sheetData>
    <row r="7" spans="1:5" x14ac:dyDescent="0.25">
      <c r="A7" t="s">
        <v>77</v>
      </c>
      <c r="C7" t="s">
        <v>75</v>
      </c>
    </row>
    <row r="8" spans="1:5" x14ac:dyDescent="0.25">
      <c r="C8" t="s">
        <v>76</v>
      </c>
    </row>
    <row r="11" spans="1:5" x14ac:dyDescent="0.25">
      <c r="B11">
        <v>1</v>
      </c>
    </row>
    <row r="14" spans="1:5" x14ac:dyDescent="0.25">
      <c r="C14" t="s">
        <v>89</v>
      </c>
    </row>
    <row r="15" spans="1:5" x14ac:dyDescent="0.25">
      <c r="C15" t="s">
        <v>34</v>
      </c>
      <c r="D15">
        <f>(4.15+1.15+4.1+4.1)*0.4*0.1</f>
        <v>0.54</v>
      </c>
      <c r="E15" t="s">
        <v>7</v>
      </c>
    </row>
    <row r="17" spans="3:3" x14ac:dyDescent="0.25">
      <c r="C17" t="s">
        <v>78</v>
      </c>
    </row>
    <row r="19" spans="3:3" x14ac:dyDescent="0.25">
      <c r="C19" t="s">
        <v>79</v>
      </c>
    </row>
    <row r="21" spans="3:3" x14ac:dyDescent="0.25">
      <c r="C21" t="s">
        <v>81</v>
      </c>
    </row>
    <row r="23" spans="3:3" x14ac:dyDescent="0.25">
      <c r="C23" t="s">
        <v>82</v>
      </c>
    </row>
    <row r="25" spans="3:3" x14ac:dyDescent="0.25">
      <c r="C25" t="s">
        <v>83</v>
      </c>
    </row>
    <row r="26" spans="3:3" x14ac:dyDescent="0.25">
      <c r="C26" t="s">
        <v>84</v>
      </c>
    </row>
    <row r="27" spans="3:3" x14ac:dyDescent="0.25">
      <c r="C27" t="s">
        <v>80</v>
      </c>
    </row>
    <row r="28" spans="3:3" x14ac:dyDescent="0.25">
      <c r="C28" t="s">
        <v>85</v>
      </c>
    </row>
    <row r="29" spans="3:3" x14ac:dyDescent="0.25">
      <c r="C29" t="s">
        <v>86</v>
      </c>
    </row>
    <row r="31" spans="3:3" x14ac:dyDescent="0.25">
      <c r="C31" t="s">
        <v>87</v>
      </c>
    </row>
    <row r="32" spans="3:3" x14ac:dyDescent="0.25">
      <c r="C32" t="s">
        <v>88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Planilha1 (2)</vt:lpstr>
      <vt:lpstr>Planilha1</vt:lpstr>
      <vt:lpstr>Planilha2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cp:lastPrinted>2023-02-24T14:15:02Z</cp:lastPrinted>
  <dcterms:created xsi:type="dcterms:W3CDTF">2022-11-03T15:04:20Z</dcterms:created>
  <dcterms:modified xsi:type="dcterms:W3CDTF">2023-02-24T14:15:11Z</dcterms:modified>
</cp:coreProperties>
</file>